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41D082AA-11FB-4B09-A6B1-94AC04661B75}" xr6:coauthVersionLast="47" xr6:coauthVersionMax="47" xr10:uidLastSave="{00000000-0000-0000-0000-000000000000}"/>
  <bookViews>
    <workbookView xWindow="3276" yWindow="3276" windowWidth="17280" windowHeight="8880" xr2:uid="{00000000-000D-0000-FFFF-FFFF00000000}"/>
  </bookViews>
  <sheets>
    <sheet name="42" sheetId="7" r:id="rId1"/>
  </sheets>
  <calcPr calcId="191029"/>
</workbook>
</file>

<file path=xl/calcChain.xml><?xml version="1.0" encoding="utf-8"?>
<calcChain xmlns="http://schemas.openxmlformats.org/spreadsheetml/2006/main">
  <c r="AE21" i="7" l="1"/>
  <c r="AE19" i="7"/>
  <c r="AE14" i="7"/>
  <c r="AB21" i="7"/>
  <c r="AB14" i="7"/>
  <c r="AB19" i="7"/>
  <c r="Y21" i="7"/>
  <c r="Y19" i="7"/>
  <c r="Y18" i="7"/>
  <c r="Y14" i="7"/>
  <c r="V21" i="7"/>
  <c r="V14" i="7"/>
  <c r="V18" i="7"/>
  <c r="S21" i="7"/>
  <c r="S19" i="7"/>
  <c r="S18" i="7"/>
  <c r="S14" i="7"/>
  <c r="P21" i="7"/>
  <c r="P14" i="7"/>
  <c r="P19" i="7"/>
  <c r="P18" i="7"/>
  <c r="P17" i="7"/>
  <c r="M21" i="7"/>
  <c r="M14" i="7"/>
  <c r="M19" i="7"/>
  <c r="M18" i="7"/>
  <c r="M17" i="7"/>
  <c r="J19" i="7"/>
  <c r="E24" i="7" l="1"/>
  <c r="F24" i="7" s="1"/>
  <c r="G24" i="7" s="1"/>
  <c r="H24" i="7" s="1"/>
  <c r="I24" i="7" s="1"/>
  <c r="K24" i="7" s="1"/>
  <c r="N24" i="7" s="1"/>
  <c r="O24" i="7" s="1"/>
  <c r="P24" i="7" s="1"/>
  <c r="Q24" i="7" s="1"/>
  <c r="R24" i="7" s="1"/>
  <c r="S24" i="7" s="1"/>
  <c r="T24" i="7" s="1"/>
  <c r="U24" i="7" s="1"/>
  <c r="V24" i="7" s="1"/>
  <c r="W24" i="7" s="1"/>
  <c r="X24" i="7" s="1"/>
  <c r="Y24" i="7" s="1"/>
  <c r="Z24" i="7" s="1"/>
  <c r="AA24" i="7" s="1"/>
  <c r="AB24" i="7" s="1"/>
  <c r="AC24" i="7" s="1"/>
  <c r="AD24" i="7" s="1"/>
  <c r="AE24" i="7" s="1"/>
  <c r="AF24" i="7" s="1"/>
  <c r="AG24" i="7" s="1"/>
  <c r="AH24" i="7" s="1"/>
  <c r="AI24" i="7" s="1"/>
  <c r="AJ24" i="7" s="1"/>
  <c r="AK24" i="7" s="1"/>
  <c r="J21" i="7"/>
  <c r="J14" i="7"/>
  <c r="G14" i="7"/>
  <c r="G21" i="7"/>
  <c r="G19" i="7"/>
  <c r="G18" i="7"/>
  <c r="G17" i="7"/>
  <c r="AL26" i="7"/>
  <c r="AI26" i="7"/>
  <c r="AF26" i="7"/>
  <c r="AC26" i="7"/>
  <c r="Z26" i="7"/>
  <c r="W26" i="7"/>
  <c r="T26" i="7"/>
  <c r="Q26" i="7"/>
  <c r="N26" i="7"/>
  <c r="K26" i="7"/>
  <c r="H26" i="7"/>
  <c r="E26" i="7"/>
  <c r="AN26" i="7"/>
  <c r="AM26" i="7"/>
  <c r="AL24" i="7" l="1"/>
  <c r="AM24" i="7" s="1"/>
  <c r="AN24" i="7"/>
  <c r="AO26" i="7"/>
  <c r="AO24" i="7"/>
  <c r="K14" i="7"/>
  <c r="N14" i="7"/>
  <c r="AN14" i="7"/>
  <c r="AN22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5" i="7"/>
  <c r="AL27" i="7"/>
  <c r="AL28" i="7"/>
  <c r="AL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5" i="7"/>
  <c r="AI27" i="7"/>
  <c r="AI28" i="7"/>
  <c r="AI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5" i="7"/>
  <c r="AF27" i="7"/>
  <c r="AF28" i="7"/>
  <c r="AF9" i="7"/>
  <c r="AC10" i="7"/>
  <c r="AC11" i="7"/>
  <c r="AC12" i="7"/>
  <c r="AC13" i="7"/>
  <c r="AC14" i="7"/>
  <c r="AC18" i="7"/>
  <c r="AC19" i="7"/>
  <c r="AC21" i="7"/>
  <c r="AC25" i="7"/>
  <c r="AC27" i="7"/>
  <c r="AC28" i="7"/>
  <c r="AC9" i="7"/>
  <c r="Z28" i="7"/>
  <c r="Z27" i="7"/>
  <c r="Z25" i="7"/>
  <c r="Z22" i="7"/>
  <c r="AC22" i="7"/>
  <c r="Z21" i="7"/>
  <c r="Z20" i="7"/>
  <c r="AC20" i="7"/>
  <c r="Z19" i="7"/>
  <c r="Z18" i="7"/>
  <c r="Z17" i="7"/>
  <c r="AC17" i="7"/>
  <c r="Z16" i="7"/>
  <c r="AC16" i="7"/>
  <c r="Z15" i="7"/>
  <c r="AC15" i="7"/>
  <c r="Z14" i="7"/>
  <c r="Z13" i="7"/>
  <c r="Z12" i="7"/>
  <c r="Z11" i="7"/>
  <c r="Z10" i="7"/>
  <c r="Z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5" i="7"/>
  <c r="W27" i="7"/>
  <c r="W28" i="7"/>
  <c r="W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5" i="7"/>
  <c r="T27" i="7"/>
  <c r="T28" i="7"/>
  <c r="T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5" i="7"/>
  <c r="Q27" i="7"/>
  <c r="Q28" i="7"/>
  <c r="Q9" i="7"/>
  <c r="N10" i="7"/>
  <c r="N11" i="7"/>
  <c r="N12" i="7"/>
  <c r="N13" i="7"/>
  <c r="N15" i="7"/>
  <c r="N16" i="7"/>
  <c r="N17" i="7"/>
  <c r="N18" i="7"/>
  <c r="N19" i="7"/>
  <c r="N20" i="7"/>
  <c r="N21" i="7"/>
  <c r="N22" i="7"/>
  <c r="N25" i="7"/>
  <c r="N27" i="7"/>
  <c r="N28" i="7"/>
  <c r="N9" i="7"/>
  <c r="K10" i="7"/>
  <c r="K11" i="7"/>
  <c r="K12" i="7"/>
  <c r="K13" i="7"/>
  <c r="K15" i="7"/>
  <c r="K16" i="7"/>
  <c r="K17" i="7"/>
  <c r="K18" i="7"/>
  <c r="K19" i="7"/>
  <c r="K20" i="7"/>
  <c r="K21" i="7"/>
  <c r="K22" i="7"/>
  <c r="K25" i="7"/>
  <c r="K27" i="7"/>
  <c r="K28" i="7"/>
  <c r="K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5" i="7"/>
  <c r="H27" i="7"/>
  <c r="H28" i="7"/>
  <c r="H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5" i="7"/>
  <c r="E27" i="7"/>
  <c r="E28" i="7"/>
  <c r="E9" i="7"/>
  <c r="AN10" i="7"/>
  <c r="AN11" i="7"/>
  <c r="AN12" i="7"/>
  <c r="AN13" i="7"/>
  <c r="AN15" i="7"/>
  <c r="AN16" i="7"/>
  <c r="AN17" i="7"/>
  <c r="AN18" i="7"/>
  <c r="AN19" i="7"/>
  <c r="AN20" i="7"/>
  <c r="AN21" i="7"/>
  <c r="AN25" i="7"/>
  <c r="AN27" i="7"/>
  <c r="AN28" i="7"/>
  <c r="AN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5" i="7"/>
  <c r="AM27" i="7"/>
  <c r="AM28" i="7"/>
  <c r="AM9" i="7"/>
  <c r="D29" i="7"/>
  <c r="F29" i="7"/>
  <c r="G29" i="7"/>
  <c r="I29" i="7"/>
  <c r="J29" i="7"/>
  <c r="K29" i="7" s="1"/>
  <c r="L29" i="7"/>
  <c r="M29" i="7"/>
  <c r="O29" i="7"/>
  <c r="P29" i="7"/>
  <c r="Q29" i="7" s="1"/>
  <c r="R29" i="7"/>
  <c r="S29" i="7"/>
  <c r="U29" i="7"/>
  <c r="V29" i="7"/>
  <c r="X29" i="7"/>
  <c r="Y29" i="7"/>
  <c r="AA29" i="7"/>
  <c r="AB29" i="7"/>
  <c r="AC29" i="7" s="1"/>
  <c r="AD29" i="7"/>
  <c r="AE29" i="7"/>
  <c r="AG29" i="7"/>
  <c r="AH29" i="7"/>
  <c r="AJ29" i="7"/>
  <c r="AK29" i="7"/>
  <c r="C29" i="7"/>
  <c r="AO12" i="7"/>
  <c r="AO13" i="7"/>
  <c r="AO16" i="7"/>
  <c r="AO20" i="7"/>
  <c r="AO22" i="7"/>
  <c r="AO25" i="7"/>
  <c r="AO28" i="7"/>
  <c r="AM29" i="7" l="1"/>
  <c r="AO27" i="7"/>
  <c r="AO19" i="7"/>
  <c r="AO11" i="7"/>
  <c r="AL29" i="7"/>
  <c r="AF29" i="7"/>
  <c r="Z29" i="7"/>
  <c r="N29" i="7"/>
  <c r="AO15" i="7"/>
  <c r="H29" i="7"/>
  <c r="E29" i="7"/>
  <c r="AO17" i="7"/>
  <c r="AO9" i="7"/>
  <c r="AO18" i="7"/>
  <c r="AI29" i="7"/>
  <c r="AO21" i="7"/>
  <c r="AO10" i="7"/>
  <c r="W29" i="7"/>
  <c r="T29" i="7"/>
  <c r="AN29" i="7"/>
  <c r="AO14" i="7"/>
  <c r="AO29" i="7" l="1"/>
</calcChain>
</file>

<file path=xl/sharedStrings.xml><?xml version="1.0" encoding="utf-8"?>
<sst xmlns="http://schemas.openxmlformats.org/spreadsheetml/2006/main" count="78" uniqueCount="42">
  <si>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</si>
  <si>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</si>
  <si>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</si>
  <si>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</si>
  <si>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</si>
  <si>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</si>
  <si>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</si>
  <si>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</si>
  <si>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</si>
  <si>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</si>
  <si>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</si>
  <si>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</si>
  <si>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</si>
  <si>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Окремі заходи по реалізації державних (регіональних) програм, не віднесені до заходів розвитку</t>
  </si>
  <si>
    <t>Придбання обладнання, предметів довгострокового користування</t>
  </si>
  <si>
    <t>Капітальний ремонт інших об'єктів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</si>
  <si>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</si>
  <si>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</si>
  <si>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</si>
  <si>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</si>
  <si>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</si>
  <si>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</si>
  <si>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</si>
  <si>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</si>
  <si>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</si>
  <si>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</si>
  <si>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</si>
  <si>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</si>
  <si>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</t>
  </si>
  <si>
    <t>Всього</t>
  </si>
  <si>
    <t>до наказу управління освіти і науки</t>
  </si>
  <si>
    <t>виконкому міської ради</t>
  </si>
  <si>
    <t>Додаток 3</t>
  </si>
  <si>
    <t xml:space="preserve">Інформація </t>
  </si>
  <si>
    <t>державний</t>
  </si>
  <si>
    <t>разом</t>
  </si>
  <si>
    <t>Керівник</t>
  </si>
  <si>
    <t>Виконавець(ПІБ,тел.)</t>
  </si>
  <si>
    <t>місцевий</t>
  </si>
  <si>
    <t>Інші поточні видатки</t>
  </si>
  <si>
    <t xml:space="preserve">Криворізька гімназія  №42 Криворізької міської ради </t>
  </si>
  <si>
    <t>щодо фактичного використання бюджетних коштів у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</si>
</sst>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/>
    <xf numFmtId="2" fontId="5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4"/>
  <sheetViews>
    <sheetView tabSelected="1" zoomScale="80" zoomScaleNormal="80" workbookViewId="0">
      <pane xSplit="2" ySplit="8" topLeftCell="R9" activePane="bottomRight" state="frozen"/>
      <selection pane="topRight" activeCell="C1" sqref="C1"/>
      <selection pane="bottomLeft" activeCell="A10" sqref="A10"/>
      <selection pane="bottomRight" activeCell="AE22" sqref="AE22"/>
    </sheetView>
  </sheetViews>
  <sheetFormatPr defaultRowHeight="14.4" x14ac:dyDescent="0.3"/>
  <cols>
    <col min="1" max="1" width="5.88671875" customWidth="1"/>
    <col min="2" max="2" width="42.88671875" customWidth="1"/>
    <col min="3" max="3" width="11.88671875" customWidth="1"/>
    <col min="4" max="4" width="10.6640625" customWidth="1"/>
    <col min="5" max="5" width="11" customWidth="1"/>
    <col min="6" max="6" width="11.6640625" customWidth="1"/>
    <col min="7" max="7" width="10.5546875" customWidth="1"/>
    <col min="8" max="8" width="12.109375" customWidth="1"/>
    <col min="9" max="9" width="11.109375" customWidth="1"/>
    <col min="10" max="10" width="11.6640625" customWidth="1"/>
    <col min="11" max="11" width="11.5546875" customWidth="1"/>
    <col min="12" max="12" width="12.44140625" customWidth="1"/>
    <col min="13" max="14" width="10.6640625" customWidth="1"/>
    <col min="15" max="15" width="13.5546875" customWidth="1"/>
    <col min="16" max="16" width="11.88671875" customWidth="1"/>
    <col min="17" max="17" width="12.33203125" customWidth="1"/>
    <col min="18" max="18" width="13.5546875" customWidth="1"/>
    <col min="19" max="19" width="12.33203125" customWidth="1"/>
    <col min="20" max="20" width="12.109375" customWidth="1"/>
    <col min="21" max="21" width="12.33203125" customWidth="1"/>
    <col min="22" max="22" width="11" customWidth="1"/>
    <col min="23" max="23" width="10.5546875" customWidth="1"/>
    <col min="24" max="24" width="11.44140625" customWidth="1"/>
    <col min="25" max="25" width="11.5546875" customWidth="1"/>
    <col min="26" max="26" width="12.6640625" customWidth="1"/>
    <col min="27" max="27" width="11.44140625" customWidth="1"/>
    <col min="28" max="28" width="11.5546875" customWidth="1"/>
    <col min="29" max="29" width="11.6640625" customWidth="1"/>
    <col min="30" max="30" width="11.44140625" customWidth="1"/>
    <col min="31" max="31" width="11.33203125" customWidth="1"/>
    <col min="32" max="32" width="10.6640625" customWidth="1"/>
    <col min="33" max="34" width="11.33203125" customWidth="1"/>
    <col min="35" max="35" width="10.44140625" customWidth="1"/>
    <col min="36" max="36" width="11.88671875" customWidth="1"/>
    <col min="37" max="37" width="10.44140625" customWidth="1"/>
    <col min="38" max="38" width="11.109375" customWidth="1"/>
    <col min="39" max="39" width="13.109375" customWidth="1"/>
    <col min="40" max="40" width="12.109375" customWidth="1"/>
    <col min="41" max="41" width="12.33203125" customWidth="1"/>
  </cols>
  <sheetData>
    <row r="1" spans="1:41" ht="11.25" customHeight="1" x14ac:dyDescent="0.3">
      <c r="L1" s="1"/>
      <c r="M1" s="1"/>
      <c r="N1" s="1"/>
      <c r="O1" s="1"/>
      <c r="R1" s="1" t="s">
        <v>32</v>
      </c>
      <c r="S1" s="1"/>
      <c r="T1" s="1"/>
    </row>
    <row r="2" spans="1:41" ht="9.75" customHeight="1" x14ac:dyDescent="0.3">
      <c r="L2" s="1"/>
      <c r="M2" s="1"/>
      <c r="N2" s="1"/>
      <c r="O2" s="1"/>
      <c r="R2" s="1" t="s">
        <v>30</v>
      </c>
      <c r="S2" s="1"/>
      <c r="T2" s="1"/>
    </row>
    <row r="3" spans="1:41" ht="10.5" customHeight="1" x14ac:dyDescent="0.3">
      <c r="L3" s="1"/>
      <c r="M3" s="1"/>
      <c r="N3" s="1"/>
      <c r="O3" s="1"/>
      <c r="R3" s="1" t="s">
        <v>31</v>
      </c>
      <c r="S3" s="1"/>
      <c r="T3" s="1"/>
    </row>
    <row r="4" spans="1:41" ht="19.5" customHeight="1" x14ac:dyDescent="0.35">
      <c r="A4" s="13" t="s">
        <v>33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41" ht="19.5" customHeight="1" x14ac:dyDescent="0.35">
      <c r="A5" s="13" t="s">
        <v>41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41" ht="19.5" customHeight="1" x14ac:dyDescent="0.3">
      <c r="A6" s="14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41" ht="35.25" customHeight="1" x14ac:dyDescent="0.3">
      <c r="A7" s="15"/>
      <c r="B7" s="16"/>
      <c r="C7" s="15" t="s">
        <v>16</v>
      </c>
      <c r="D7" s="17"/>
      <c r="E7" s="16"/>
      <c r="F7" s="15" t="s">
        <v>17</v>
      </c>
      <c r="G7" s="17"/>
      <c r="H7" s="16"/>
      <c r="I7" s="15" t="s">
        <v>18</v>
      </c>
      <c r="J7" s="17"/>
      <c r="K7" s="16"/>
      <c r="L7" s="15" t="s">
        <v>19</v>
      </c>
      <c r="M7" s="17"/>
      <c r="N7" s="16"/>
      <c r="O7" s="15" t="s">
        <v>20</v>
      </c>
      <c r="P7" s="17"/>
      <c r="Q7" s="16"/>
      <c r="R7" s="18" t="s">
        <v>21</v>
      </c>
      <c r="S7" s="19"/>
      <c r="T7" s="20"/>
      <c r="U7" s="18" t="s">
        <v>22</v>
      </c>
      <c r="V7" s="19"/>
      <c r="W7" s="20"/>
      <c r="X7" s="18" t="s">
        <v>23</v>
      </c>
      <c r="Y7" s="19"/>
      <c r="Z7" s="20"/>
      <c r="AA7" s="18" t="s">
        <v>24</v>
      </c>
      <c r="AB7" s="19"/>
      <c r="AC7" s="20"/>
      <c r="AD7" s="18" t="s">
        <v>25</v>
      </c>
      <c r="AE7" s="19"/>
      <c r="AF7" s="20"/>
      <c r="AG7" s="18" t="s">
        <v>26</v>
      </c>
      <c r="AH7" s="19"/>
      <c r="AI7" s="20"/>
      <c r="AJ7" s="18" t="s">
        <v>27</v>
      </c>
      <c r="AK7" s="19"/>
      <c r="AL7" s="20"/>
      <c r="AM7" s="18" t="s">
        <v>28</v>
      </c>
      <c r="AN7" s="19"/>
      <c r="AO7" s="20"/>
    </row>
    <row r="8" spans="1:41" ht="24" customHeight="1" x14ac:dyDescent="0.3">
      <c r="A8" s="10"/>
      <c r="B8" s="11"/>
      <c r="C8" s="9" t="s">
        <v>34</v>
      </c>
      <c r="D8" s="9" t="s">
        <v>38</v>
      </c>
      <c r="E8" s="9" t="s">
        <v>35</v>
      </c>
      <c r="F8" s="9" t="s">
        <v>34</v>
      </c>
      <c r="G8" s="9" t="s">
        <v>38</v>
      </c>
      <c r="H8" s="9" t="s">
        <v>35</v>
      </c>
      <c r="I8" s="9" t="s">
        <v>34</v>
      </c>
      <c r="J8" s="9" t="s">
        <v>38</v>
      </c>
      <c r="K8" s="9" t="s">
        <v>35</v>
      </c>
      <c r="L8" s="9" t="s">
        <v>34</v>
      </c>
      <c r="M8" s="9" t="s">
        <v>38</v>
      </c>
      <c r="N8" s="9" t="s">
        <v>35</v>
      </c>
      <c r="O8" s="9" t="s">
        <v>34</v>
      </c>
      <c r="P8" s="9" t="s">
        <v>38</v>
      </c>
      <c r="Q8" s="9" t="s">
        <v>35</v>
      </c>
      <c r="R8" s="9" t="s">
        <v>34</v>
      </c>
      <c r="S8" s="9" t="s">
        <v>38</v>
      </c>
      <c r="T8" s="9" t="s">
        <v>35</v>
      </c>
      <c r="U8" s="9" t="s">
        <v>34</v>
      </c>
      <c r="V8" s="9" t="s">
        <v>38</v>
      </c>
      <c r="W8" s="9" t="s">
        <v>35</v>
      </c>
      <c r="X8" s="9" t="s">
        <v>34</v>
      </c>
      <c r="Y8" s="9" t="s">
        <v>38</v>
      </c>
      <c r="Z8" s="9" t="s">
        <v>35</v>
      </c>
      <c r="AA8" s="9" t="s">
        <v>34</v>
      </c>
      <c r="AB8" s="9" t="s">
        <v>38</v>
      </c>
      <c r="AC8" s="9" t="s">
        <v>35</v>
      </c>
      <c r="AD8" s="9" t="s">
        <v>34</v>
      </c>
      <c r="AE8" s="9" t="s">
        <v>38</v>
      </c>
      <c r="AF8" s="9" t="s">
        <v>35</v>
      </c>
      <c r="AG8" s="9" t="s">
        <v>34</v>
      </c>
      <c r="AH8" s="9" t="s">
        <v>38</v>
      </c>
      <c r="AI8" s="9" t="s">
        <v>35</v>
      </c>
      <c r="AJ8" s="9" t="s">
        <v>34</v>
      </c>
      <c r="AK8" s="9" t="s">
        <v>38</v>
      </c>
      <c r="AL8" s="9" t="s">
        <v>35</v>
      </c>
      <c r="AM8" s="9" t="s">
        <v>34</v>
      </c>
      <c r="AN8" s="9" t="s">
        <v>38</v>
      </c>
      <c r="AO8" s="9" t="s">
        <v>35</v>
      </c>
    </row>
    <row r="9" spans="1:41" ht="20.100000000000001" customHeight="1" x14ac:dyDescent="0.3">
      <c r="A9" s="3">
        <v>2111</v>
      </c>
      <c r="B9" s="3" t="s">
        <v>0</v>
      </c>
      <c r="C9" s="4"/>
      <c r="D9" s="4">
        <v>194577.28</v>
      </c>
      <c r="E9" s="4">
        <f>D9+C9</f>
        <v>194577.28</v>
      </c>
      <c r="F9" s="4"/>
      <c r="G9" s="4">
        <v>213557.86</v>
      </c>
      <c r="H9" s="4">
        <f>G9+F9</f>
        <v>213557.86</v>
      </c>
      <c r="I9" s="4"/>
      <c r="J9" s="4">
        <v>221574.71</v>
      </c>
      <c r="K9" s="4">
        <f>J9+I9</f>
        <v>221574.71</v>
      </c>
      <c r="L9" s="4"/>
      <c r="M9" s="4">
        <v>253297.27</v>
      </c>
      <c r="N9" s="4">
        <f>M9+L9</f>
        <v>253297.27</v>
      </c>
      <c r="O9" s="4"/>
      <c r="P9" s="3">
        <v>236313.89</v>
      </c>
      <c r="Q9" s="4">
        <f>P9+O9</f>
        <v>236313.89</v>
      </c>
      <c r="R9" s="3"/>
      <c r="S9" s="4">
        <v>281686.89</v>
      </c>
      <c r="T9" s="4">
        <f>S9+R9</f>
        <v>281686.89</v>
      </c>
      <c r="U9" s="3"/>
      <c r="V9" s="4">
        <v>197024.63</v>
      </c>
      <c r="W9" s="4">
        <f>V9+U9</f>
        <v>197024.63</v>
      </c>
      <c r="X9" s="3"/>
      <c r="Y9" s="3">
        <v>243153.8</v>
      </c>
      <c r="Z9" s="4">
        <f>Y9+X9</f>
        <v>243153.8</v>
      </c>
      <c r="AA9" s="3"/>
      <c r="AB9" s="3">
        <v>221917.2</v>
      </c>
      <c r="AC9" s="4">
        <f>AB9+AA9</f>
        <v>221917.2</v>
      </c>
      <c r="AD9" s="3"/>
      <c r="AE9" s="3">
        <v>232893.19</v>
      </c>
      <c r="AF9" s="4">
        <f>AD9+AE9</f>
        <v>232893.19</v>
      </c>
      <c r="AG9" s="3"/>
      <c r="AH9" s="3"/>
      <c r="AI9" s="4">
        <f>AH9+AG9</f>
        <v>0</v>
      </c>
      <c r="AJ9" s="3"/>
      <c r="AK9" s="3"/>
      <c r="AL9" s="4">
        <f>AK9+AJ9</f>
        <v>0</v>
      </c>
      <c r="AM9" s="4">
        <f t="shared" ref="AM9:AM28" si="0">AJ9+AG9+AD9+AA9+X9+U9+R9+O9+L9+I9+F9+C9</f>
        <v>0</v>
      </c>
      <c r="AN9" s="4">
        <f t="shared" ref="AN9:AO27" si="1">AK9+AH9+AE9+AB9+Y9+V9+S9+P9+M9+J9+G9+D9</f>
        <v>2295996.7199999997</v>
      </c>
      <c r="AO9" s="4">
        <f t="shared" si="1"/>
        <v>2295996.7199999997</v>
      </c>
    </row>
    <row r="10" spans="1:41" ht="20.100000000000001" customHeight="1" x14ac:dyDescent="0.3">
      <c r="A10" s="3">
        <v>2120</v>
      </c>
      <c r="B10" s="3" t="s">
        <v>1</v>
      </c>
      <c r="C10" s="4"/>
      <c r="D10" s="4">
        <v>43322.81</v>
      </c>
      <c r="E10" s="4">
        <f t="shared" ref="E10:E28" si="2">D10+C10</f>
        <v>43322.81</v>
      </c>
      <c r="F10" s="4"/>
      <c r="G10" s="4">
        <v>47792.94</v>
      </c>
      <c r="H10" s="4">
        <f t="shared" ref="H10:H28" si="3">G10+F10</f>
        <v>47792.94</v>
      </c>
      <c r="I10" s="4"/>
      <c r="J10" s="4">
        <v>49632.77</v>
      </c>
      <c r="K10" s="4">
        <f t="shared" ref="K10:K28" si="4">J10+I10</f>
        <v>49632.77</v>
      </c>
      <c r="L10" s="4"/>
      <c r="M10" s="4">
        <v>56842.080000000002</v>
      </c>
      <c r="N10" s="4">
        <f t="shared" ref="N10:N28" si="5">M10+L10</f>
        <v>56842.080000000002</v>
      </c>
      <c r="O10" s="4"/>
      <c r="P10" s="3">
        <v>53404.46</v>
      </c>
      <c r="Q10" s="4">
        <f t="shared" ref="Q10:Q28" si="6">P10+O10</f>
        <v>53404.46</v>
      </c>
      <c r="R10" s="3"/>
      <c r="S10" s="3">
        <v>65033.14</v>
      </c>
      <c r="T10" s="4">
        <f t="shared" ref="T10:T28" si="7">S10+R10</f>
        <v>65033.14</v>
      </c>
      <c r="U10" s="3"/>
      <c r="V10" s="3">
        <v>44683.63</v>
      </c>
      <c r="W10" s="4">
        <f t="shared" ref="W10:W28" si="8">V10+U10</f>
        <v>44683.63</v>
      </c>
      <c r="X10" s="4"/>
      <c r="Y10" s="3">
        <v>54566.94</v>
      </c>
      <c r="Z10" s="4">
        <f t="shared" ref="Z10:Z29" si="9">Y10+X10</f>
        <v>54566.94</v>
      </c>
      <c r="AA10" s="3"/>
      <c r="AB10" s="3">
        <v>49794.28</v>
      </c>
      <c r="AC10" s="4">
        <f t="shared" ref="AC10:AC28" si="10">AB10+AA10</f>
        <v>49794.28</v>
      </c>
      <c r="AD10" s="4"/>
      <c r="AE10" s="3">
        <v>53068.24</v>
      </c>
      <c r="AF10" s="4">
        <f t="shared" ref="AF10:AF29" si="11">AD10+AE10</f>
        <v>53068.24</v>
      </c>
      <c r="AG10" s="3"/>
      <c r="AH10" s="3"/>
      <c r="AI10" s="4">
        <f t="shared" ref="AI10:AI28" si="12">AH10+AG10</f>
        <v>0</v>
      </c>
      <c r="AJ10" s="3"/>
      <c r="AK10" s="3"/>
      <c r="AL10" s="4">
        <f t="shared" ref="AL10:AL28" si="13">AK10+AJ10</f>
        <v>0</v>
      </c>
      <c r="AM10" s="4">
        <f t="shared" si="0"/>
        <v>0</v>
      </c>
      <c r="AN10" s="4">
        <f t="shared" si="1"/>
        <v>518141.29000000004</v>
      </c>
      <c r="AO10" s="4">
        <f t="shared" si="1"/>
        <v>518141.29000000004</v>
      </c>
    </row>
    <row r="11" spans="1:41" ht="20.100000000000001" customHeight="1" x14ac:dyDescent="0.3">
      <c r="A11" s="3">
        <v>2210</v>
      </c>
      <c r="B11" s="3" t="s">
        <v>2</v>
      </c>
      <c r="C11" s="4"/>
      <c r="D11" s="4">
        <v>180.94</v>
      </c>
      <c r="E11" s="4">
        <f t="shared" si="2"/>
        <v>180.94</v>
      </c>
      <c r="F11" s="4"/>
      <c r="G11" s="4">
        <v>695.9</v>
      </c>
      <c r="H11" s="4">
        <f t="shared" si="3"/>
        <v>695.9</v>
      </c>
      <c r="I11" s="4"/>
      <c r="J11" s="4">
        <v>872.66</v>
      </c>
      <c r="K11" s="4">
        <f t="shared" si="4"/>
        <v>872.66</v>
      </c>
      <c r="L11" s="4"/>
      <c r="M11" s="4">
        <v>669.68</v>
      </c>
      <c r="N11" s="4">
        <f t="shared" si="5"/>
        <v>669.68</v>
      </c>
      <c r="O11" s="8"/>
      <c r="P11" s="3">
        <v>773.9</v>
      </c>
      <c r="Q11" s="4">
        <f t="shared" si="6"/>
        <v>773.9</v>
      </c>
      <c r="R11" s="3"/>
      <c r="S11" s="3">
        <v>193.32</v>
      </c>
      <c r="T11" s="4">
        <f t="shared" si="7"/>
        <v>193.32</v>
      </c>
      <c r="U11" s="3"/>
      <c r="V11" s="3">
        <v>287.2</v>
      </c>
      <c r="W11" s="4">
        <f t="shared" si="8"/>
        <v>287.2</v>
      </c>
      <c r="X11" s="3"/>
      <c r="Y11" s="3">
        <v>192.16</v>
      </c>
      <c r="Z11" s="4">
        <f t="shared" si="9"/>
        <v>192.16</v>
      </c>
      <c r="AA11" s="3"/>
      <c r="AB11" s="3">
        <v>192.16</v>
      </c>
      <c r="AC11" s="4">
        <f t="shared" si="10"/>
        <v>192.16</v>
      </c>
      <c r="AD11" s="3"/>
      <c r="AE11" s="4">
        <v>91.2</v>
      </c>
      <c r="AF11" s="4">
        <f t="shared" si="11"/>
        <v>91.2</v>
      </c>
      <c r="AG11" s="3"/>
      <c r="AH11" s="3"/>
      <c r="AI11" s="4">
        <f t="shared" si="12"/>
        <v>0</v>
      </c>
      <c r="AJ11" s="3"/>
      <c r="AK11" s="3"/>
      <c r="AL11" s="4">
        <f t="shared" si="13"/>
        <v>0</v>
      </c>
      <c r="AM11" s="4">
        <f t="shared" si="0"/>
        <v>0</v>
      </c>
      <c r="AN11" s="4">
        <f t="shared" si="1"/>
        <v>4149.12</v>
      </c>
      <c r="AO11" s="4">
        <f t="shared" si="1"/>
        <v>4149.12</v>
      </c>
    </row>
    <row r="12" spans="1:41" ht="20.100000000000001" customHeight="1" x14ac:dyDescent="0.3">
      <c r="A12" s="3">
        <v>2220</v>
      </c>
      <c r="B12" s="3" t="s">
        <v>3</v>
      </c>
      <c r="C12" s="4"/>
      <c r="D12" s="4"/>
      <c r="E12" s="4">
        <f t="shared" si="2"/>
        <v>0</v>
      </c>
      <c r="F12" s="4"/>
      <c r="G12" s="4"/>
      <c r="H12" s="4">
        <f t="shared" si="3"/>
        <v>0</v>
      </c>
      <c r="I12" s="4"/>
      <c r="J12" s="4"/>
      <c r="K12" s="4">
        <f t="shared" si="4"/>
        <v>0</v>
      </c>
      <c r="L12" s="4"/>
      <c r="M12" s="4"/>
      <c r="N12" s="4">
        <f t="shared" si="5"/>
        <v>0</v>
      </c>
      <c r="O12" s="8"/>
      <c r="P12" s="3"/>
      <c r="Q12" s="4">
        <f t="shared" si="6"/>
        <v>0</v>
      </c>
      <c r="R12" s="3"/>
      <c r="S12" s="3"/>
      <c r="T12" s="4">
        <f t="shared" si="7"/>
        <v>0</v>
      </c>
      <c r="U12" s="3"/>
      <c r="V12" s="3"/>
      <c r="W12" s="4">
        <f t="shared" si="8"/>
        <v>0</v>
      </c>
      <c r="X12" s="3"/>
      <c r="Y12" s="3"/>
      <c r="Z12" s="4">
        <f t="shared" si="9"/>
        <v>0</v>
      </c>
      <c r="AA12" s="3"/>
      <c r="AB12" s="3"/>
      <c r="AC12" s="4">
        <f t="shared" si="10"/>
        <v>0</v>
      </c>
      <c r="AD12" s="3"/>
      <c r="AE12" s="4"/>
      <c r="AF12" s="4">
        <f t="shared" si="11"/>
        <v>0</v>
      </c>
      <c r="AG12" s="3"/>
      <c r="AH12" s="4"/>
      <c r="AI12" s="4">
        <f t="shared" si="12"/>
        <v>0</v>
      </c>
      <c r="AJ12" s="3"/>
      <c r="AK12" s="3"/>
      <c r="AL12" s="4">
        <f t="shared" si="13"/>
        <v>0</v>
      </c>
      <c r="AM12" s="4">
        <f t="shared" si="0"/>
        <v>0</v>
      </c>
      <c r="AN12" s="4">
        <f t="shared" si="1"/>
        <v>0</v>
      </c>
      <c r="AO12" s="4">
        <f t="shared" si="1"/>
        <v>0</v>
      </c>
    </row>
    <row r="13" spans="1:41" ht="20.100000000000001" customHeight="1" x14ac:dyDescent="0.3">
      <c r="A13" s="3">
        <v>2230</v>
      </c>
      <c r="B13" s="3" t="s">
        <v>4</v>
      </c>
      <c r="C13" s="4"/>
      <c r="D13" s="4"/>
      <c r="E13" s="4">
        <f t="shared" si="2"/>
        <v>0</v>
      </c>
      <c r="F13" s="4"/>
      <c r="G13" s="4"/>
      <c r="H13" s="4">
        <f t="shared" si="3"/>
        <v>0</v>
      </c>
      <c r="I13" s="4"/>
      <c r="J13" s="4"/>
      <c r="K13" s="4">
        <f t="shared" si="4"/>
        <v>0</v>
      </c>
      <c r="L13" s="4"/>
      <c r="M13" s="4"/>
      <c r="N13" s="4">
        <f t="shared" si="5"/>
        <v>0</v>
      </c>
      <c r="O13" s="4"/>
      <c r="P13" s="4"/>
      <c r="Q13" s="4">
        <f t="shared" si="6"/>
        <v>0</v>
      </c>
      <c r="R13" s="3"/>
      <c r="S13" s="3"/>
      <c r="T13" s="4">
        <f t="shared" si="7"/>
        <v>0</v>
      </c>
      <c r="U13" s="3"/>
      <c r="V13" s="3"/>
      <c r="W13" s="4">
        <f t="shared" si="8"/>
        <v>0</v>
      </c>
      <c r="X13" s="3"/>
      <c r="Y13" s="3"/>
      <c r="Z13" s="4">
        <f t="shared" si="9"/>
        <v>0</v>
      </c>
      <c r="AA13" s="3"/>
      <c r="AB13" s="4"/>
      <c r="AC13" s="4">
        <f t="shared" si="10"/>
        <v>0</v>
      </c>
      <c r="AD13" s="3"/>
      <c r="AE13" s="3"/>
      <c r="AF13" s="4">
        <f t="shared" si="11"/>
        <v>0</v>
      </c>
      <c r="AG13" s="3"/>
      <c r="AH13" s="4"/>
      <c r="AI13" s="4">
        <f t="shared" si="12"/>
        <v>0</v>
      </c>
      <c r="AJ13" s="3"/>
      <c r="AK13" s="3"/>
      <c r="AL13" s="4">
        <f t="shared" si="13"/>
        <v>0</v>
      </c>
      <c r="AM13" s="4">
        <f t="shared" si="0"/>
        <v>0</v>
      </c>
      <c r="AN13" s="4">
        <f t="shared" si="1"/>
        <v>0</v>
      </c>
      <c r="AO13" s="4">
        <f t="shared" si="1"/>
        <v>0</v>
      </c>
    </row>
    <row r="14" spans="1:41" ht="20.100000000000001" customHeight="1" x14ac:dyDescent="0.3">
      <c r="A14" s="3">
        <v>2240</v>
      </c>
      <c r="B14" s="3" t="s">
        <v>5</v>
      </c>
      <c r="C14" s="4"/>
      <c r="D14" s="4">
        <v>315</v>
      </c>
      <c r="E14" s="4">
        <f t="shared" si="2"/>
        <v>315</v>
      </c>
      <c r="F14" s="4"/>
      <c r="G14" s="4">
        <f>1006.45+12502.07+1877.57</f>
        <v>15386.09</v>
      </c>
      <c r="H14" s="4">
        <f t="shared" si="3"/>
        <v>15386.09</v>
      </c>
      <c r="I14" s="4"/>
      <c r="J14" s="4">
        <f>858.66+17670.52+3093.32+1300</f>
        <v>22922.5</v>
      </c>
      <c r="K14" s="4">
        <f t="shared" si="4"/>
        <v>22922.5</v>
      </c>
      <c r="L14" s="4"/>
      <c r="M14" s="4">
        <f>733.32+2137.5+429.33+286828.2</f>
        <v>290128.35000000003</v>
      </c>
      <c r="N14" s="4">
        <f t="shared" si="5"/>
        <v>290128.35000000003</v>
      </c>
      <c r="O14" s="4"/>
      <c r="P14" s="3">
        <f>232513.18+731.01+1300+429.33</f>
        <v>234973.52</v>
      </c>
      <c r="Q14" s="4">
        <f t="shared" si="6"/>
        <v>234973.52</v>
      </c>
      <c r="R14" s="3"/>
      <c r="S14" s="3">
        <f>429.33+5313.57+731.01+1300</f>
        <v>7773.91</v>
      </c>
      <c r="T14" s="4">
        <f t="shared" si="7"/>
        <v>7773.91</v>
      </c>
      <c r="U14" s="3"/>
      <c r="V14" s="3">
        <f>154001.15+1291.01+2137.5+429.33</f>
        <v>157858.99</v>
      </c>
      <c r="W14" s="4">
        <f t="shared" si="8"/>
        <v>157858.99</v>
      </c>
      <c r="X14" s="3"/>
      <c r="Y14" s="3">
        <f>1300+429.33+21311.87+1264.01</f>
        <v>24305.209999999995</v>
      </c>
      <c r="Z14" s="4">
        <f t="shared" si="9"/>
        <v>24305.209999999995</v>
      </c>
      <c r="AA14" s="3"/>
      <c r="AB14" s="3">
        <f>429.33+1300+24035.94+731.01</f>
        <v>26496.279999999995</v>
      </c>
      <c r="AC14" s="4">
        <f t="shared" si="10"/>
        <v>26496.279999999995</v>
      </c>
      <c r="AD14" s="3"/>
      <c r="AE14" s="4">
        <f>429.33+6158.58+731.01+2137.5</f>
        <v>9456.42</v>
      </c>
      <c r="AF14" s="4">
        <f t="shared" si="11"/>
        <v>9456.42</v>
      </c>
      <c r="AG14" s="3"/>
      <c r="AH14" s="3"/>
      <c r="AI14" s="4">
        <f t="shared" si="12"/>
        <v>0</v>
      </c>
      <c r="AJ14" s="3"/>
      <c r="AK14" s="3"/>
      <c r="AL14" s="4">
        <f t="shared" si="13"/>
        <v>0</v>
      </c>
      <c r="AM14" s="4">
        <f t="shared" si="0"/>
        <v>0</v>
      </c>
      <c r="AN14" s="4">
        <f t="shared" si="1"/>
        <v>789616.2699999999</v>
      </c>
      <c r="AO14" s="4">
        <f t="shared" si="1"/>
        <v>789616.2699999999</v>
      </c>
    </row>
    <row r="15" spans="1:41" ht="20.100000000000001" customHeight="1" x14ac:dyDescent="0.3">
      <c r="A15" s="3">
        <v>2250</v>
      </c>
      <c r="B15" s="3" t="s">
        <v>6</v>
      </c>
      <c r="C15" s="4"/>
      <c r="D15" s="4"/>
      <c r="E15" s="4">
        <f t="shared" si="2"/>
        <v>0</v>
      </c>
      <c r="F15" s="4"/>
      <c r="G15" s="4"/>
      <c r="H15" s="4">
        <f t="shared" si="3"/>
        <v>0</v>
      </c>
      <c r="I15" s="4"/>
      <c r="J15" s="4"/>
      <c r="K15" s="4">
        <f t="shared" si="4"/>
        <v>0</v>
      </c>
      <c r="L15" s="4"/>
      <c r="M15" s="4"/>
      <c r="N15" s="4">
        <f t="shared" si="5"/>
        <v>0</v>
      </c>
      <c r="O15" s="8"/>
      <c r="P15" s="3"/>
      <c r="Q15" s="4">
        <f t="shared" si="6"/>
        <v>0</v>
      </c>
      <c r="R15" s="3"/>
      <c r="S15" s="3"/>
      <c r="T15" s="4">
        <f t="shared" si="7"/>
        <v>0</v>
      </c>
      <c r="U15" s="3"/>
      <c r="V15" s="3"/>
      <c r="W15" s="4">
        <f t="shared" si="8"/>
        <v>0</v>
      </c>
      <c r="X15" s="3"/>
      <c r="Y15" s="3"/>
      <c r="Z15" s="4">
        <f t="shared" si="9"/>
        <v>0</v>
      </c>
      <c r="AA15" s="3"/>
      <c r="AB15" s="4"/>
      <c r="AC15" s="4">
        <f t="shared" si="10"/>
        <v>0</v>
      </c>
      <c r="AD15" s="3"/>
      <c r="AE15" s="3"/>
      <c r="AF15" s="4">
        <f t="shared" si="11"/>
        <v>0</v>
      </c>
      <c r="AG15" s="3"/>
      <c r="AH15" s="3"/>
      <c r="AI15" s="4">
        <f t="shared" si="12"/>
        <v>0</v>
      </c>
      <c r="AJ15" s="3"/>
      <c r="AK15" s="3"/>
      <c r="AL15" s="4">
        <f t="shared" si="13"/>
        <v>0</v>
      </c>
      <c r="AM15" s="4">
        <f t="shared" si="0"/>
        <v>0</v>
      </c>
      <c r="AN15" s="4">
        <f t="shared" si="1"/>
        <v>0</v>
      </c>
      <c r="AO15" s="4">
        <f t="shared" si="1"/>
        <v>0</v>
      </c>
    </row>
    <row r="16" spans="1:41" ht="20.100000000000001" customHeight="1" x14ac:dyDescent="0.3">
      <c r="A16" s="3">
        <v>2260</v>
      </c>
      <c r="B16" s="3" t="s">
        <v>7</v>
      </c>
      <c r="C16" s="4"/>
      <c r="D16" s="4"/>
      <c r="E16" s="4">
        <f t="shared" si="2"/>
        <v>0</v>
      </c>
      <c r="F16" s="4"/>
      <c r="G16" s="4"/>
      <c r="H16" s="4">
        <f t="shared" si="3"/>
        <v>0</v>
      </c>
      <c r="I16" s="4"/>
      <c r="J16" s="4"/>
      <c r="K16" s="4">
        <f t="shared" si="4"/>
        <v>0</v>
      </c>
      <c r="L16" s="4"/>
      <c r="M16" s="4"/>
      <c r="N16" s="4">
        <f t="shared" si="5"/>
        <v>0</v>
      </c>
      <c r="O16" s="8"/>
      <c r="P16" s="3"/>
      <c r="Q16" s="4">
        <f t="shared" si="6"/>
        <v>0</v>
      </c>
      <c r="R16" s="3"/>
      <c r="S16" s="3"/>
      <c r="T16" s="4">
        <f t="shared" si="7"/>
        <v>0</v>
      </c>
      <c r="U16" s="3"/>
      <c r="V16" s="3"/>
      <c r="W16" s="4">
        <f t="shared" si="8"/>
        <v>0</v>
      </c>
      <c r="X16" s="3"/>
      <c r="Y16" s="3"/>
      <c r="Z16" s="4">
        <f t="shared" si="9"/>
        <v>0</v>
      </c>
      <c r="AA16" s="3"/>
      <c r="AB16" s="4"/>
      <c r="AC16" s="4">
        <f t="shared" si="10"/>
        <v>0</v>
      </c>
      <c r="AD16" s="3"/>
      <c r="AE16" s="3"/>
      <c r="AF16" s="4">
        <f t="shared" si="11"/>
        <v>0</v>
      </c>
      <c r="AG16" s="3"/>
      <c r="AH16" s="3"/>
      <c r="AI16" s="4">
        <f t="shared" si="12"/>
        <v>0</v>
      </c>
      <c r="AJ16" s="3"/>
      <c r="AK16" s="3"/>
      <c r="AL16" s="4">
        <f t="shared" si="13"/>
        <v>0</v>
      </c>
      <c r="AM16" s="4">
        <f t="shared" si="0"/>
        <v>0</v>
      </c>
      <c r="AN16" s="4">
        <f t="shared" si="1"/>
        <v>0</v>
      </c>
      <c r="AO16" s="4">
        <f t="shared" si="1"/>
        <v>0</v>
      </c>
    </row>
    <row r="17" spans="1:41" ht="20.100000000000001" customHeight="1" x14ac:dyDescent="0.3">
      <c r="A17" s="3">
        <v>2271</v>
      </c>
      <c r="B17" s="3" t="s">
        <v>8</v>
      </c>
      <c r="C17" s="4"/>
      <c r="D17" s="4"/>
      <c r="E17" s="4">
        <f t="shared" si="2"/>
        <v>0</v>
      </c>
      <c r="F17" s="4"/>
      <c r="G17" s="4">
        <f>323240.65+29724.16+49786.04</f>
        <v>402750.85</v>
      </c>
      <c r="H17" s="4">
        <f t="shared" si="3"/>
        <v>402750.85</v>
      </c>
      <c r="I17" s="4"/>
      <c r="J17" s="4">
        <v>360531.69</v>
      </c>
      <c r="K17" s="4">
        <f t="shared" si="4"/>
        <v>360531.69</v>
      </c>
      <c r="L17" s="4"/>
      <c r="M17" s="4">
        <f>153354.98+49941.27+14512.84</f>
        <v>217809.09</v>
      </c>
      <c r="N17" s="4">
        <f t="shared" si="5"/>
        <v>217809.09</v>
      </c>
      <c r="O17" s="4"/>
      <c r="P17" s="3">
        <f>2017.83-8342.95+776.09</f>
        <v>-5549.0300000000007</v>
      </c>
      <c r="Q17" s="4">
        <f t="shared" si="6"/>
        <v>-5549.0300000000007</v>
      </c>
      <c r="R17" s="3"/>
      <c r="S17" s="3"/>
      <c r="T17" s="4">
        <f t="shared" si="7"/>
        <v>0</v>
      </c>
      <c r="U17" s="3"/>
      <c r="V17" s="3"/>
      <c r="W17" s="4">
        <f t="shared" si="8"/>
        <v>0</v>
      </c>
      <c r="X17" s="3"/>
      <c r="Y17" s="3"/>
      <c r="Z17" s="4">
        <f t="shared" si="9"/>
        <v>0</v>
      </c>
      <c r="AA17" s="3"/>
      <c r="AB17" s="4"/>
      <c r="AC17" s="4">
        <f t="shared" si="10"/>
        <v>0</v>
      </c>
      <c r="AD17" s="3"/>
      <c r="AE17" s="3"/>
      <c r="AF17" s="4">
        <f t="shared" si="11"/>
        <v>0</v>
      </c>
      <c r="AG17" s="3"/>
      <c r="AH17" s="4"/>
      <c r="AI17" s="4">
        <f t="shared" si="12"/>
        <v>0</v>
      </c>
      <c r="AJ17" s="3"/>
      <c r="AK17" s="4"/>
      <c r="AL17" s="4">
        <f t="shared" si="13"/>
        <v>0</v>
      </c>
      <c r="AM17" s="4">
        <f t="shared" si="0"/>
        <v>0</v>
      </c>
      <c r="AN17" s="4">
        <f t="shared" si="1"/>
        <v>975542.6</v>
      </c>
      <c r="AO17" s="4">
        <f t="shared" si="1"/>
        <v>975542.6</v>
      </c>
    </row>
    <row r="18" spans="1:41" ht="20.100000000000001" customHeight="1" x14ac:dyDescent="0.3">
      <c r="A18" s="3">
        <v>2272</v>
      </c>
      <c r="B18" s="3" t="s">
        <v>9</v>
      </c>
      <c r="C18" s="4"/>
      <c r="D18" s="4"/>
      <c r="E18" s="4">
        <f t="shared" si="2"/>
        <v>0</v>
      </c>
      <c r="F18" s="4"/>
      <c r="G18" s="4">
        <f>2540.81+2227.13</f>
        <v>4767.9400000000005</v>
      </c>
      <c r="H18" s="4">
        <f t="shared" si="3"/>
        <v>4767.9400000000005</v>
      </c>
      <c r="I18" s="4"/>
      <c r="J18" s="4">
        <v>8971.23</v>
      </c>
      <c r="K18" s="4">
        <f t="shared" si="4"/>
        <v>8971.23</v>
      </c>
      <c r="L18" s="4"/>
      <c r="M18" s="4">
        <f>2195.76+1599.77</f>
        <v>3795.53</v>
      </c>
      <c r="N18" s="4">
        <f t="shared" si="5"/>
        <v>3795.53</v>
      </c>
      <c r="O18" s="4"/>
      <c r="P18" s="3">
        <f>2164.4+1442.92</f>
        <v>3607.32</v>
      </c>
      <c r="Q18" s="4">
        <f t="shared" si="6"/>
        <v>3607.32</v>
      </c>
      <c r="R18" s="3"/>
      <c r="S18" s="3">
        <f>2679.59+2412.29</f>
        <v>5091.88</v>
      </c>
      <c r="T18" s="4">
        <f t="shared" si="7"/>
        <v>5091.88</v>
      </c>
      <c r="U18" s="3"/>
      <c r="V18" s="3">
        <f>2619.54+2748.55</f>
        <v>5368.09</v>
      </c>
      <c r="W18" s="4">
        <f t="shared" si="8"/>
        <v>5368.09</v>
      </c>
      <c r="X18" s="3"/>
      <c r="Y18" s="3">
        <f>3635.28+2619.54</f>
        <v>6254.82</v>
      </c>
      <c r="Z18" s="4">
        <f t="shared" si="9"/>
        <v>6254.82</v>
      </c>
      <c r="AA18" s="3"/>
      <c r="AB18" s="3">
        <v>-106.92</v>
      </c>
      <c r="AC18" s="4">
        <f t="shared" si="10"/>
        <v>-106.92</v>
      </c>
      <c r="AD18" s="3"/>
      <c r="AE18" s="3"/>
      <c r="AF18" s="4">
        <f t="shared" si="11"/>
        <v>0</v>
      </c>
      <c r="AG18" s="3"/>
      <c r="AH18" s="4"/>
      <c r="AI18" s="4">
        <f t="shared" si="12"/>
        <v>0</v>
      </c>
      <c r="AJ18" s="3"/>
      <c r="AK18" s="4"/>
      <c r="AL18" s="4">
        <f t="shared" si="13"/>
        <v>0</v>
      </c>
      <c r="AM18" s="4">
        <f t="shared" si="0"/>
        <v>0</v>
      </c>
      <c r="AN18" s="4">
        <f t="shared" si="1"/>
        <v>37749.89</v>
      </c>
      <c r="AO18" s="4">
        <f t="shared" si="1"/>
        <v>37749.89</v>
      </c>
    </row>
    <row r="19" spans="1:41" ht="20.100000000000001" customHeight="1" x14ac:dyDescent="0.3">
      <c r="A19" s="3">
        <v>2273</v>
      </c>
      <c r="B19" s="3" t="s">
        <v>10</v>
      </c>
      <c r="C19" s="4"/>
      <c r="D19" s="4"/>
      <c r="E19" s="4">
        <f t="shared" si="2"/>
        <v>0</v>
      </c>
      <c r="F19" s="4"/>
      <c r="G19" s="4">
        <f>44616.5+24872.92</f>
        <v>69489.42</v>
      </c>
      <c r="H19" s="4">
        <f t="shared" si="3"/>
        <v>69489.42</v>
      </c>
      <c r="I19" s="4"/>
      <c r="J19" s="4">
        <f>29003.41+12458.66</f>
        <v>41462.07</v>
      </c>
      <c r="K19" s="4">
        <f t="shared" si="4"/>
        <v>41462.07</v>
      </c>
      <c r="L19" s="4"/>
      <c r="M19" s="4">
        <f>25973.27+11848.38</f>
        <v>37821.65</v>
      </c>
      <c r="N19" s="4">
        <f t="shared" si="5"/>
        <v>37821.65</v>
      </c>
      <c r="O19" s="4"/>
      <c r="P19" s="3">
        <f>29579.68+9885.2</f>
        <v>39464.880000000005</v>
      </c>
      <c r="Q19" s="4">
        <f t="shared" si="6"/>
        <v>39464.880000000005</v>
      </c>
      <c r="R19" s="3"/>
      <c r="S19" s="3">
        <f>25374.69+8124.14</f>
        <v>33498.83</v>
      </c>
      <c r="T19" s="4">
        <f t="shared" si="7"/>
        <v>33498.83</v>
      </c>
      <c r="U19" s="3"/>
      <c r="V19" s="3">
        <v>45339.59</v>
      </c>
      <c r="W19" s="4">
        <f t="shared" si="8"/>
        <v>45339.59</v>
      </c>
      <c r="X19" s="3"/>
      <c r="Y19" s="3">
        <f>29323.84+7703.46</f>
        <v>37027.300000000003</v>
      </c>
      <c r="Z19" s="4">
        <f t="shared" si="9"/>
        <v>37027.300000000003</v>
      </c>
      <c r="AA19" s="3"/>
      <c r="AB19" s="3">
        <f>29696.53+6647.3</f>
        <v>36343.83</v>
      </c>
      <c r="AC19" s="4">
        <f t="shared" si="10"/>
        <v>36343.83</v>
      </c>
      <c r="AD19" s="3"/>
      <c r="AE19" s="3">
        <f>43187.78+8761.17</f>
        <v>51948.95</v>
      </c>
      <c r="AF19" s="4">
        <f t="shared" si="11"/>
        <v>51948.95</v>
      </c>
      <c r="AG19" s="3"/>
      <c r="AH19" s="4"/>
      <c r="AI19" s="4">
        <f t="shared" si="12"/>
        <v>0</v>
      </c>
      <c r="AJ19" s="3"/>
      <c r="AK19" s="3"/>
      <c r="AL19" s="4">
        <f t="shared" si="13"/>
        <v>0</v>
      </c>
      <c r="AM19" s="4">
        <f t="shared" si="0"/>
        <v>0</v>
      </c>
      <c r="AN19" s="4">
        <f t="shared" si="1"/>
        <v>392396.52</v>
      </c>
      <c r="AO19" s="4">
        <f t="shared" si="1"/>
        <v>392396.52</v>
      </c>
    </row>
    <row r="20" spans="1:41" ht="20.100000000000001" customHeight="1" x14ac:dyDescent="0.3">
      <c r="A20" s="3">
        <v>2274</v>
      </c>
      <c r="B20" s="3" t="s">
        <v>11</v>
      </c>
      <c r="C20" s="4"/>
      <c r="D20" s="4"/>
      <c r="E20" s="4">
        <f t="shared" si="2"/>
        <v>0</v>
      </c>
      <c r="F20" s="4"/>
      <c r="G20" s="4"/>
      <c r="H20" s="4">
        <f t="shared" si="3"/>
        <v>0</v>
      </c>
      <c r="I20" s="4"/>
      <c r="J20" s="4"/>
      <c r="K20" s="4">
        <f t="shared" si="4"/>
        <v>0</v>
      </c>
      <c r="L20" s="4"/>
      <c r="M20" s="4"/>
      <c r="N20" s="4">
        <f t="shared" si="5"/>
        <v>0</v>
      </c>
      <c r="O20" s="8"/>
      <c r="P20" s="3"/>
      <c r="Q20" s="4">
        <f t="shared" si="6"/>
        <v>0</v>
      </c>
      <c r="R20" s="3"/>
      <c r="S20" s="3"/>
      <c r="T20" s="4">
        <f t="shared" si="7"/>
        <v>0</v>
      </c>
      <c r="U20" s="3"/>
      <c r="V20" s="3"/>
      <c r="W20" s="4">
        <f t="shared" si="8"/>
        <v>0</v>
      </c>
      <c r="X20" s="3"/>
      <c r="Y20" s="3"/>
      <c r="Z20" s="4">
        <f t="shared" si="9"/>
        <v>0</v>
      </c>
      <c r="AA20" s="3"/>
      <c r="AB20" s="4"/>
      <c r="AC20" s="4">
        <f t="shared" si="10"/>
        <v>0</v>
      </c>
      <c r="AD20" s="3"/>
      <c r="AE20" s="3"/>
      <c r="AF20" s="4">
        <f t="shared" si="11"/>
        <v>0</v>
      </c>
      <c r="AG20" s="3"/>
      <c r="AH20" s="3"/>
      <c r="AI20" s="4">
        <f t="shared" si="12"/>
        <v>0</v>
      </c>
      <c r="AJ20" s="3"/>
      <c r="AK20" s="3"/>
      <c r="AL20" s="4">
        <f t="shared" si="13"/>
        <v>0</v>
      </c>
      <c r="AM20" s="4">
        <f t="shared" si="0"/>
        <v>0</v>
      </c>
      <c r="AN20" s="4">
        <f t="shared" si="1"/>
        <v>0</v>
      </c>
      <c r="AO20" s="4">
        <f t="shared" si="1"/>
        <v>0</v>
      </c>
    </row>
    <row r="21" spans="1:41" ht="20.100000000000001" customHeight="1" x14ac:dyDescent="0.3">
      <c r="A21" s="3">
        <v>2275</v>
      </c>
      <c r="B21" s="3" t="s">
        <v>12</v>
      </c>
      <c r="C21" s="4"/>
      <c r="D21" s="4"/>
      <c r="E21" s="4">
        <f t="shared" si="2"/>
        <v>0</v>
      </c>
      <c r="F21" s="4"/>
      <c r="G21" s="4">
        <f>496.32+248.16</f>
        <v>744.48</v>
      </c>
      <c r="H21" s="4">
        <f t="shared" si="3"/>
        <v>744.48</v>
      </c>
      <c r="I21" s="4"/>
      <c r="J21" s="4">
        <f>1488.96+248.16</f>
        <v>1737.1200000000001</v>
      </c>
      <c r="K21" s="4">
        <f t="shared" si="4"/>
        <v>1737.1200000000001</v>
      </c>
      <c r="L21" s="4"/>
      <c r="M21" s="4">
        <f>1985.28+248.16</f>
        <v>2233.44</v>
      </c>
      <c r="N21" s="4">
        <f t="shared" si="5"/>
        <v>2233.44</v>
      </c>
      <c r="O21" s="8"/>
      <c r="P21" s="3">
        <f>7638.96+188.44</f>
        <v>7827.4</v>
      </c>
      <c r="Q21" s="4">
        <f t="shared" si="6"/>
        <v>7827.4</v>
      </c>
      <c r="R21" s="3"/>
      <c r="S21" s="3">
        <f>1488.96+238.21</f>
        <v>1727.17</v>
      </c>
      <c r="T21" s="4">
        <f t="shared" si="7"/>
        <v>1727.17</v>
      </c>
      <c r="U21" s="3"/>
      <c r="V21" s="3">
        <f>2233.44+238.21</f>
        <v>2471.65</v>
      </c>
      <c r="W21" s="4">
        <f t="shared" si="8"/>
        <v>2471.65</v>
      </c>
      <c r="X21" s="3"/>
      <c r="Y21" s="3">
        <f>1985.28+238.21</f>
        <v>2223.4899999999998</v>
      </c>
      <c r="Z21" s="4">
        <f t="shared" si="9"/>
        <v>2223.4899999999998</v>
      </c>
      <c r="AA21" s="3"/>
      <c r="AB21" s="3">
        <f>248.16-9.95</f>
        <v>238.21</v>
      </c>
      <c r="AC21" s="4">
        <f t="shared" si="10"/>
        <v>238.21</v>
      </c>
      <c r="AD21" s="3"/>
      <c r="AE21" s="3">
        <f>2233.44+238.21</f>
        <v>2471.65</v>
      </c>
      <c r="AF21" s="4">
        <f t="shared" si="11"/>
        <v>2471.65</v>
      </c>
      <c r="AG21" s="3"/>
      <c r="AH21" s="3"/>
      <c r="AI21" s="4">
        <f t="shared" si="12"/>
        <v>0</v>
      </c>
      <c r="AJ21" s="3"/>
      <c r="AK21" s="4"/>
      <c r="AL21" s="4">
        <f t="shared" si="13"/>
        <v>0</v>
      </c>
      <c r="AM21" s="4">
        <f t="shared" si="0"/>
        <v>0</v>
      </c>
      <c r="AN21" s="4">
        <f t="shared" si="1"/>
        <v>21674.609999999997</v>
      </c>
      <c r="AO21" s="4">
        <f t="shared" si="1"/>
        <v>21674.609999999997</v>
      </c>
    </row>
    <row r="22" spans="1:41" ht="44.25" customHeight="1" x14ac:dyDescent="0.3">
      <c r="A22" s="6">
        <v>2282</v>
      </c>
      <c r="B22" s="5" t="s">
        <v>13</v>
      </c>
      <c r="C22" s="4"/>
      <c r="D22" s="4"/>
      <c r="E22" s="4">
        <f t="shared" si="2"/>
        <v>0</v>
      </c>
      <c r="F22" s="4"/>
      <c r="G22" s="4"/>
      <c r="H22" s="4">
        <f t="shared" si="3"/>
        <v>0</v>
      </c>
      <c r="I22" s="4"/>
      <c r="J22" s="4"/>
      <c r="K22" s="4">
        <f t="shared" si="4"/>
        <v>0</v>
      </c>
      <c r="L22" s="4"/>
      <c r="M22" s="4">
        <v>500</v>
      </c>
      <c r="N22" s="4">
        <f t="shared" si="5"/>
        <v>500</v>
      </c>
      <c r="O22" s="8"/>
      <c r="P22" s="3"/>
      <c r="Q22" s="4">
        <f t="shared" si="6"/>
        <v>0</v>
      </c>
      <c r="R22" s="3"/>
      <c r="S22" s="3"/>
      <c r="T22" s="4">
        <f t="shared" si="7"/>
        <v>0</v>
      </c>
      <c r="U22" s="3"/>
      <c r="V22" s="3"/>
      <c r="W22" s="4">
        <f t="shared" si="8"/>
        <v>0</v>
      </c>
      <c r="X22" s="3"/>
      <c r="Y22" s="3"/>
      <c r="Z22" s="4">
        <f t="shared" si="9"/>
        <v>0</v>
      </c>
      <c r="AA22" s="3"/>
      <c r="AB22" s="4">
        <v>500</v>
      </c>
      <c r="AC22" s="4">
        <f t="shared" si="10"/>
        <v>500</v>
      </c>
      <c r="AD22" s="3"/>
      <c r="AE22" s="3">
        <v>320</v>
      </c>
      <c r="AF22" s="4">
        <f t="shared" si="11"/>
        <v>320</v>
      </c>
      <c r="AG22" s="3"/>
      <c r="AH22" s="3"/>
      <c r="AI22" s="4">
        <f t="shared" si="12"/>
        <v>0</v>
      </c>
      <c r="AJ22" s="3"/>
      <c r="AK22" s="3"/>
      <c r="AL22" s="4">
        <f t="shared" si="13"/>
        <v>0</v>
      </c>
      <c r="AM22" s="4">
        <f t="shared" si="0"/>
        <v>0</v>
      </c>
      <c r="AN22" s="4">
        <f t="shared" si="1"/>
        <v>1320</v>
      </c>
      <c r="AO22" s="4">
        <f t="shared" si="1"/>
        <v>1320</v>
      </c>
    </row>
    <row r="23" spans="1:41" ht="27.75" customHeight="1" x14ac:dyDescent="0.3">
      <c r="A23" s="6">
        <v>2700</v>
      </c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8"/>
      <c r="P23" s="3"/>
      <c r="Q23" s="4"/>
      <c r="R23" s="3"/>
      <c r="S23" s="3"/>
      <c r="T23" s="4"/>
      <c r="U23" s="3"/>
      <c r="V23" s="3"/>
      <c r="W23" s="4"/>
      <c r="X23" s="3"/>
      <c r="Y23" s="3"/>
      <c r="Z23" s="4"/>
      <c r="AA23" s="3"/>
      <c r="AB23" s="4"/>
      <c r="AC23" s="4"/>
      <c r="AD23" s="3"/>
      <c r="AE23" s="3"/>
      <c r="AF23" s="4"/>
      <c r="AG23" s="3"/>
      <c r="AH23" s="3"/>
      <c r="AI23" s="4"/>
      <c r="AJ23" s="3"/>
      <c r="AK23" s="3"/>
      <c r="AL23" s="4"/>
      <c r="AM23" s="4"/>
      <c r="AN23" s="4"/>
      <c r="AO23" s="4"/>
    </row>
    <row r="24" spans="1:41" ht="32.25" customHeight="1" x14ac:dyDescent="0.3">
      <c r="A24" s="3">
        <v>2800</v>
      </c>
      <c r="B24" s="3" t="s">
        <v>39</v>
      </c>
      <c r="C24" s="4"/>
      <c r="D24" s="4"/>
      <c r="E24" s="4">
        <f t="shared" si="2"/>
        <v>0</v>
      </c>
      <c r="F24" s="4">
        <f t="shared" ref="F24" si="14">E24+D24</f>
        <v>0</v>
      </c>
      <c r="G24" s="4">
        <f t="shared" ref="G24" si="15">F24+E24</f>
        <v>0</v>
      </c>
      <c r="H24" s="4">
        <f t="shared" si="3"/>
        <v>0</v>
      </c>
      <c r="I24" s="4">
        <f t="shared" ref="I24" si="16">H24+G24</f>
        <v>0</v>
      </c>
      <c r="J24" s="4">
        <v>53640.39</v>
      </c>
      <c r="K24" s="4">
        <f t="shared" si="4"/>
        <v>53640.39</v>
      </c>
      <c r="L24" s="4"/>
      <c r="M24" s="4"/>
      <c r="N24" s="4">
        <f t="shared" si="5"/>
        <v>0</v>
      </c>
      <c r="O24" s="4">
        <f t="shared" ref="O24" si="17">N24+M24</f>
        <v>0</v>
      </c>
      <c r="P24" s="4">
        <f t="shared" ref="P24" si="18">O24+N24</f>
        <v>0</v>
      </c>
      <c r="Q24" s="4">
        <f t="shared" si="6"/>
        <v>0</v>
      </c>
      <c r="R24" s="4">
        <f t="shared" ref="R24" si="19">Q24+P24</f>
        <v>0</v>
      </c>
      <c r="S24" s="4">
        <f t="shared" ref="S24" si="20">R24+Q24</f>
        <v>0</v>
      </c>
      <c r="T24" s="4">
        <f t="shared" si="7"/>
        <v>0</v>
      </c>
      <c r="U24" s="4">
        <f t="shared" ref="U24" si="21">T24+S24</f>
        <v>0</v>
      </c>
      <c r="V24" s="4">
        <f t="shared" ref="V24" si="22">U24+T24</f>
        <v>0</v>
      </c>
      <c r="W24" s="4">
        <f t="shared" si="8"/>
        <v>0</v>
      </c>
      <c r="X24" s="4">
        <f t="shared" ref="X24" si="23">W24+V24</f>
        <v>0</v>
      </c>
      <c r="Y24" s="4">
        <f t="shared" ref="Y24" si="24">X24+W24</f>
        <v>0</v>
      </c>
      <c r="Z24" s="4">
        <f t="shared" si="9"/>
        <v>0</v>
      </c>
      <c r="AA24" s="4">
        <f t="shared" ref="AA24" si="25">Z24+Y24</f>
        <v>0</v>
      </c>
      <c r="AB24" s="4">
        <f t="shared" ref="AB24" si="26">AA24+Z24</f>
        <v>0</v>
      </c>
      <c r="AC24" s="4">
        <f t="shared" si="10"/>
        <v>0</v>
      </c>
      <c r="AD24" s="4">
        <f t="shared" ref="AD24" si="27">AC24+AB24</f>
        <v>0</v>
      </c>
      <c r="AE24" s="4">
        <f t="shared" ref="AE24" si="28">AD24+AC24</f>
        <v>0</v>
      </c>
      <c r="AF24" s="4">
        <f t="shared" ref="AF24" si="29">AE24+AD24</f>
        <v>0</v>
      </c>
      <c r="AG24" s="4">
        <f t="shared" ref="AG24" si="30">AF24+AE24</f>
        <v>0</v>
      </c>
      <c r="AH24" s="4">
        <f t="shared" ref="AH24" si="31">AG24+AF24</f>
        <v>0</v>
      </c>
      <c r="AI24" s="4">
        <f t="shared" si="12"/>
        <v>0</v>
      </c>
      <c r="AJ24" s="4">
        <f t="shared" ref="AJ24" si="32">AI24+AH24</f>
        <v>0</v>
      </c>
      <c r="AK24" s="4">
        <f t="shared" ref="AK24" si="33">AJ24+AI24</f>
        <v>0</v>
      </c>
      <c r="AL24" s="4">
        <f t="shared" si="13"/>
        <v>0</v>
      </c>
      <c r="AM24" s="4">
        <f t="shared" ref="AM24" si="34">AL24+AK24</f>
        <v>0</v>
      </c>
      <c r="AN24" s="4">
        <f t="shared" si="1"/>
        <v>53640.39</v>
      </c>
      <c r="AO24" s="4">
        <f t="shared" si="1"/>
        <v>53640.39</v>
      </c>
    </row>
    <row r="25" spans="1:41" ht="34.5" customHeight="1" x14ac:dyDescent="0.3">
      <c r="A25" s="3">
        <v>3110</v>
      </c>
      <c r="B25" s="5" t="s">
        <v>14</v>
      </c>
      <c r="C25" s="4"/>
      <c r="D25" s="4"/>
      <c r="E25" s="4">
        <f t="shared" si="2"/>
        <v>0</v>
      </c>
      <c r="F25" s="4"/>
      <c r="G25" s="4"/>
      <c r="H25" s="4">
        <f t="shared" si="3"/>
        <v>0</v>
      </c>
      <c r="I25" s="4"/>
      <c r="J25" s="4"/>
      <c r="K25" s="4">
        <f t="shared" si="4"/>
        <v>0</v>
      </c>
      <c r="L25" s="4"/>
      <c r="M25" s="4"/>
      <c r="N25" s="4">
        <f t="shared" si="5"/>
        <v>0</v>
      </c>
      <c r="O25" s="8"/>
      <c r="P25" s="3"/>
      <c r="Q25" s="4">
        <f t="shared" si="6"/>
        <v>0</v>
      </c>
      <c r="R25" s="3"/>
      <c r="S25" s="3"/>
      <c r="T25" s="4">
        <f t="shared" si="7"/>
        <v>0</v>
      </c>
      <c r="U25" s="3"/>
      <c r="V25" s="3"/>
      <c r="W25" s="4">
        <f t="shared" si="8"/>
        <v>0</v>
      </c>
      <c r="X25" s="3"/>
      <c r="Y25" s="3"/>
      <c r="Z25" s="4">
        <f t="shared" si="9"/>
        <v>0</v>
      </c>
      <c r="AA25" s="3"/>
      <c r="AB25" s="4"/>
      <c r="AC25" s="4">
        <f t="shared" si="10"/>
        <v>0</v>
      </c>
      <c r="AD25" s="3"/>
      <c r="AE25" s="3"/>
      <c r="AF25" s="4">
        <f t="shared" si="11"/>
        <v>0</v>
      </c>
      <c r="AG25" s="3"/>
      <c r="AH25" s="3"/>
      <c r="AI25" s="4">
        <f t="shared" si="12"/>
        <v>0</v>
      </c>
      <c r="AJ25" s="3"/>
      <c r="AK25" s="3"/>
      <c r="AL25" s="4">
        <f t="shared" si="13"/>
        <v>0</v>
      </c>
      <c r="AM25" s="4">
        <f t="shared" si="0"/>
        <v>0</v>
      </c>
      <c r="AN25" s="4">
        <f t="shared" si="1"/>
        <v>0</v>
      </c>
      <c r="AO25" s="4">
        <f t="shared" si="1"/>
        <v>0</v>
      </c>
    </row>
    <row r="26" spans="1:41" ht="20.100000000000001" customHeight="1" x14ac:dyDescent="0.3">
      <c r="A26" s="3">
        <v>3132</v>
      </c>
      <c r="B26" s="3" t="s">
        <v>15</v>
      </c>
      <c r="C26" s="4"/>
      <c r="D26" s="4"/>
      <c r="E26" s="4">
        <f t="shared" si="2"/>
        <v>0</v>
      </c>
      <c r="F26" s="4"/>
      <c r="G26" s="4"/>
      <c r="H26" s="4">
        <f t="shared" si="3"/>
        <v>0</v>
      </c>
      <c r="I26" s="4"/>
      <c r="J26" s="4"/>
      <c r="K26" s="4">
        <f t="shared" si="4"/>
        <v>0</v>
      </c>
      <c r="L26" s="4"/>
      <c r="M26" s="4"/>
      <c r="N26" s="4">
        <f t="shared" si="5"/>
        <v>0</v>
      </c>
      <c r="O26" s="8"/>
      <c r="P26" s="3"/>
      <c r="Q26" s="4">
        <f t="shared" si="6"/>
        <v>0</v>
      </c>
      <c r="R26" s="3"/>
      <c r="S26" s="3"/>
      <c r="T26" s="4">
        <f t="shared" si="7"/>
        <v>0</v>
      </c>
      <c r="U26" s="3"/>
      <c r="V26" s="3"/>
      <c r="W26" s="4">
        <f t="shared" si="8"/>
        <v>0</v>
      </c>
      <c r="X26" s="3"/>
      <c r="Y26" s="3"/>
      <c r="Z26" s="4">
        <f t="shared" si="9"/>
        <v>0</v>
      </c>
      <c r="AA26" s="3"/>
      <c r="AB26" s="4"/>
      <c r="AC26" s="4">
        <f t="shared" si="10"/>
        <v>0</v>
      </c>
      <c r="AD26" s="3"/>
      <c r="AE26" s="3"/>
      <c r="AF26" s="4">
        <f t="shared" si="11"/>
        <v>0</v>
      </c>
      <c r="AG26" s="3"/>
      <c r="AH26" s="3"/>
      <c r="AI26" s="4">
        <f t="shared" si="12"/>
        <v>0</v>
      </c>
      <c r="AJ26" s="3"/>
      <c r="AK26" s="3"/>
      <c r="AL26" s="4">
        <f t="shared" si="13"/>
        <v>0</v>
      </c>
      <c r="AM26" s="4">
        <f t="shared" si="0"/>
        <v>0</v>
      </c>
      <c r="AN26" s="4">
        <f t="shared" si="1"/>
        <v>0</v>
      </c>
      <c r="AO26" s="4">
        <f t="shared" si="1"/>
        <v>0</v>
      </c>
    </row>
    <row r="27" spans="1:41" ht="34.5" customHeight="1" x14ac:dyDescent="0.3">
      <c r="A27" s="6"/>
      <c r="B27" s="5"/>
      <c r="C27" s="4"/>
      <c r="D27" s="4"/>
      <c r="E27" s="4">
        <f t="shared" si="2"/>
        <v>0</v>
      </c>
      <c r="F27" s="4"/>
      <c r="G27" s="4"/>
      <c r="H27" s="4">
        <f t="shared" si="3"/>
        <v>0</v>
      </c>
      <c r="I27" s="4"/>
      <c r="J27" s="4"/>
      <c r="K27" s="4">
        <f t="shared" si="4"/>
        <v>0</v>
      </c>
      <c r="L27" s="4"/>
      <c r="M27" s="4"/>
      <c r="N27" s="4">
        <f t="shared" si="5"/>
        <v>0</v>
      </c>
      <c r="O27" s="8"/>
      <c r="P27" s="3"/>
      <c r="Q27" s="4">
        <f t="shared" si="6"/>
        <v>0</v>
      </c>
      <c r="R27" s="3"/>
      <c r="S27" s="3"/>
      <c r="T27" s="4">
        <f t="shared" si="7"/>
        <v>0</v>
      </c>
      <c r="U27" s="3"/>
      <c r="V27" s="3"/>
      <c r="W27" s="4">
        <f t="shared" si="8"/>
        <v>0</v>
      </c>
      <c r="X27" s="3"/>
      <c r="Y27" s="3"/>
      <c r="Z27" s="4">
        <f t="shared" si="9"/>
        <v>0</v>
      </c>
      <c r="AA27" s="3"/>
      <c r="AB27" s="4"/>
      <c r="AC27" s="4">
        <f t="shared" si="10"/>
        <v>0</v>
      </c>
      <c r="AD27" s="3"/>
      <c r="AE27" s="3"/>
      <c r="AF27" s="4">
        <f t="shared" si="11"/>
        <v>0</v>
      </c>
      <c r="AG27" s="3"/>
      <c r="AH27" s="3"/>
      <c r="AI27" s="4">
        <f t="shared" si="12"/>
        <v>0</v>
      </c>
      <c r="AJ27" s="3"/>
      <c r="AK27" s="3"/>
      <c r="AL27" s="4">
        <f t="shared" si="13"/>
        <v>0</v>
      </c>
      <c r="AM27" s="4">
        <f t="shared" si="0"/>
        <v>0</v>
      </c>
      <c r="AN27" s="4">
        <f t="shared" si="1"/>
        <v>0</v>
      </c>
      <c r="AO27" s="4">
        <f t="shared" si="1"/>
        <v>0</v>
      </c>
    </row>
    <row r="28" spans="1:41" ht="20.100000000000001" customHeight="1" x14ac:dyDescent="0.3">
      <c r="A28" s="3">
        <v>2730</v>
      </c>
      <c r="B28" s="3"/>
      <c r="C28" s="4"/>
      <c r="D28" s="4"/>
      <c r="E28" s="4">
        <f t="shared" si="2"/>
        <v>0</v>
      </c>
      <c r="F28" s="4"/>
      <c r="G28" s="4"/>
      <c r="H28" s="4">
        <f t="shared" si="3"/>
        <v>0</v>
      </c>
      <c r="I28" s="4"/>
      <c r="J28" s="4"/>
      <c r="K28" s="4">
        <f t="shared" si="4"/>
        <v>0</v>
      </c>
      <c r="L28" s="4"/>
      <c r="M28" s="4"/>
      <c r="N28" s="4">
        <f t="shared" si="5"/>
        <v>0</v>
      </c>
      <c r="O28" s="8"/>
      <c r="P28" s="3"/>
      <c r="Q28" s="4">
        <f t="shared" si="6"/>
        <v>0</v>
      </c>
      <c r="R28" s="3"/>
      <c r="S28" s="3"/>
      <c r="T28" s="4">
        <f t="shared" si="7"/>
        <v>0</v>
      </c>
      <c r="U28" s="3"/>
      <c r="V28" s="3"/>
      <c r="W28" s="4">
        <f t="shared" si="8"/>
        <v>0</v>
      </c>
      <c r="X28" s="3"/>
      <c r="Y28" s="3"/>
      <c r="Z28" s="4">
        <f t="shared" si="9"/>
        <v>0</v>
      </c>
      <c r="AA28" s="3"/>
      <c r="AB28" s="4"/>
      <c r="AC28" s="4">
        <f t="shared" si="10"/>
        <v>0</v>
      </c>
      <c r="AD28" s="3"/>
      <c r="AE28" s="3"/>
      <c r="AF28" s="4">
        <f t="shared" si="11"/>
        <v>0</v>
      </c>
      <c r="AG28" s="3"/>
      <c r="AH28" s="3"/>
      <c r="AI28" s="4">
        <f t="shared" si="12"/>
        <v>0</v>
      </c>
      <c r="AJ28" s="3"/>
      <c r="AK28" s="3"/>
      <c r="AL28" s="4">
        <f t="shared" si="13"/>
        <v>0</v>
      </c>
      <c r="AM28" s="4">
        <f t="shared" si="0"/>
        <v>0</v>
      </c>
      <c r="AN28" s="4">
        <f>AK28+AH28+AE28+AB28+Y28+V28+S28+P28+M28+J28+G28+D28</f>
        <v>0</v>
      </c>
      <c r="AO28" s="4">
        <f>AL28+AI28+AF28+AC28+Z28+W28+T28+Q28+N28+K28+H28+E28</f>
        <v>0</v>
      </c>
    </row>
    <row r="29" spans="1:41" ht="33.75" customHeight="1" x14ac:dyDescent="0.3">
      <c r="A29" s="7"/>
      <c r="B29" s="7" t="s">
        <v>29</v>
      </c>
      <c r="C29" s="8">
        <f>SUM(C9:C28)</f>
        <v>0</v>
      </c>
      <c r="D29" s="8">
        <f t="shared" ref="D29:AO29" si="35">SUM(D9:D28)</f>
        <v>238396.03</v>
      </c>
      <c r="E29" s="8">
        <f t="shared" si="35"/>
        <v>238396.03</v>
      </c>
      <c r="F29" s="8">
        <f t="shared" si="35"/>
        <v>0</v>
      </c>
      <c r="G29" s="8">
        <f t="shared" si="35"/>
        <v>755185.47999999986</v>
      </c>
      <c r="H29" s="8">
        <f t="shared" si="35"/>
        <v>755185.47999999986</v>
      </c>
      <c r="I29" s="8">
        <f t="shared" si="35"/>
        <v>0</v>
      </c>
      <c r="J29" s="8">
        <f t="shared" si="35"/>
        <v>761345.1399999999</v>
      </c>
      <c r="K29" s="8">
        <f>J29+I29</f>
        <v>761345.1399999999</v>
      </c>
      <c r="L29" s="8">
        <f t="shared" si="35"/>
        <v>0</v>
      </c>
      <c r="M29" s="8">
        <f t="shared" si="35"/>
        <v>863097.09</v>
      </c>
      <c r="N29" s="8">
        <f>M29+L29</f>
        <v>863097.09</v>
      </c>
      <c r="O29" s="8">
        <f t="shared" si="35"/>
        <v>0</v>
      </c>
      <c r="P29" s="8">
        <f t="shared" si="35"/>
        <v>570816.34</v>
      </c>
      <c r="Q29" s="8">
        <f>P29+O29</f>
        <v>570816.34</v>
      </c>
      <c r="R29" s="8">
        <f t="shared" si="35"/>
        <v>0</v>
      </c>
      <c r="S29" s="8">
        <f t="shared" si="35"/>
        <v>395005.14</v>
      </c>
      <c r="T29" s="8">
        <f>S29+R29</f>
        <v>395005.14</v>
      </c>
      <c r="U29" s="8">
        <f t="shared" si="35"/>
        <v>0</v>
      </c>
      <c r="V29" s="8">
        <f t="shared" si="35"/>
        <v>453033.78</v>
      </c>
      <c r="W29" s="8">
        <f>V29+U29</f>
        <v>453033.78</v>
      </c>
      <c r="X29" s="8">
        <f t="shared" si="35"/>
        <v>0</v>
      </c>
      <c r="Y29" s="8">
        <f t="shared" si="35"/>
        <v>367723.72</v>
      </c>
      <c r="Z29" s="8">
        <f t="shared" si="9"/>
        <v>367723.72</v>
      </c>
      <c r="AA29" s="8">
        <f t="shared" si="35"/>
        <v>0</v>
      </c>
      <c r="AB29" s="8">
        <f t="shared" si="35"/>
        <v>335375.03999999998</v>
      </c>
      <c r="AC29" s="8">
        <f>AB29+AA29</f>
        <v>335375.03999999998</v>
      </c>
      <c r="AD29" s="8">
        <f t="shared" si="35"/>
        <v>0</v>
      </c>
      <c r="AE29" s="8">
        <f t="shared" si="35"/>
        <v>350249.65</v>
      </c>
      <c r="AF29" s="4">
        <f t="shared" si="11"/>
        <v>350249.65</v>
      </c>
      <c r="AG29" s="8">
        <f t="shared" si="35"/>
        <v>0</v>
      </c>
      <c r="AH29" s="8">
        <f t="shared" si="35"/>
        <v>0</v>
      </c>
      <c r="AI29" s="8">
        <f>AH29+AG29</f>
        <v>0</v>
      </c>
      <c r="AJ29" s="8">
        <f t="shared" si="35"/>
        <v>0</v>
      </c>
      <c r="AK29" s="8">
        <f t="shared" si="35"/>
        <v>0</v>
      </c>
      <c r="AL29" s="8">
        <f>AK29+AJ29</f>
        <v>0</v>
      </c>
      <c r="AM29" s="8">
        <f t="shared" si="35"/>
        <v>0</v>
      </c>
      <c r="AN29" s="8">
        <f t="shared" si="35"/>
        <v>5090227.41</v>
      </c>
      <c r="AO29" s="8">
        <f t="shared" si="35"/>
        <v>5090227.41</v>
      </c>
    </row>
    <row r="32" spans="1:41" ht="17.399999999999999" x14ac:dyDescent="0.3">
      <c r="A32" s="12" t="s">
        <v>36</v>
      </c>
      <c r="B32" s="12"/>
      <c r="C32" s="2"/>
      <c r="D32" s="2"/>
      <c r="E32" s="2"/>
      <c r="F32" s="2"/>
      <c r="G32" s="2"/>
      <c r="H32" s="2"/>
      <c r="I32" s="2"/>
    </row>
    <row r="34" spans="1:1" x14ac:dyDescent="0.3">
      <c r="A34" t="s">
        <v>37</v>
      </c>
    </row>
  </sheetData>
  <mergeCells count="17">
    <mergeCell ref="AM7:AO7"/>
    <mergeCell ref="U7:W7"/>
    <mergeCell ref="X7:Z7"/>
    <mergeCell ref="AA7:AC7"/>
    <mergeCell ref="AD7:AF7"/>
    <mergeCell ref="AG7:AI7"/>
    <mergeCell ref="AJ7:AL7"/>
    <mergeCell ref="A4:O4"/>
    <mergeCell ref="A5:O5"/>
    <mergeCell ref="A6:T6"/>
    <mergeCell ref="A7:B7"/>
    <mergeCell ref="C7:E7"/>
    <mergeCell ref="F7:H7"/>
    <mergeCell ref="I7:K7"/>
    <mergeCell ref="L7:N7"/>
    <mergeCell ref="O7:Q7"/>
    <mergeCell ref="R7:T7"/>
  </mergeCells>
  <phoneticPr fontId="8" type="noConversion"/>
  <pageMargins left="0.78740157480314965" right="0.39370078740157483" top="0.78740157480314965" bottom="0.78740157480314965" header="0" footer="0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2022-05-23T08:08:29Z</cp:lastPrinted>
  <dcterms:created xsi:type="dcterms:W3CDTF">2006-09-28T05:33:49Z</dcterms:created>
  <dcterms:modified xsi:type="dcterms:W3CDTF">2024-11-13T10:39:28Z</dcterms:modified>
</cp:coreProperties>
</file>